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<sst xmlns="http://schemas.openxmlformats.org/spreadsheetml/2006/main" count="38" uniqueCount="32">
  <si>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</t>
  </si>
  <si>
    <t>Angstroms</t>
  </si>
  <si>
    <t>Angstroms</t>
  </si>
  <si>
    <t>Lambda</t>
  </si>
  <si>
    <t>h</t>
  </si>
  <si>
    <t>k</t>
  </si>
  <si>
    <t>l</t>
  </si>
  <si>
    <t>1/(d^2)</t>
  </si>
  <si>
    <t>d</t>
  </si>
  <si>
    <t>sin(θ)</t>
  </si>
  <si>
    <t>n</t>
  </si>
  <si>
    <t>See page3882</t>
  </si>
  <si>
    <t>The numbers in yellow need to be modified depending on your specific experimental conditions.</t>
  </si>
  <si>
    <t>nλ = 2d sinθ</t>
  </si>
  <si>
    <t>page3882</t>
  </si>
  <si>
    <t>Formulas applied in the calculation</t>
  </si>
  <si>
    <t>c</t>
  </si>
  <si>
    <t>b</t>
  </si>
  <si>
    <t>2θ(deg)</t>
  </si>
  <si>
    <t>Degree</t>
  </si>
  <si>
    <t>θ(rad)</t>
  </si>
  <si>
    <t>Radian</t>
  </si>
  <si>
    <t>β(Rad)</t>
  </si>
  <si>
    <t>page3554</t>
  </si>
  <si>
    <t>β(Deg)</t>
  </si>
  <si>
    <t>α(Deg)</t>
  </si>
  <si>
    <t>γ(Deg)</t>
  </si>
  <si>
    <t>γ(Rad)</t>
  </si>
  <si>
    <t>α(Rad)</t>
  </si>
  <si>
    <t>Triclinic</t>
  </si>
  <si>
    <t xml:space="preserve">V </t>
  </si>
  <si>
    <t>(cell volume)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</si>
</sst>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20" applyFill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54.html" TargetMode="External" /><Relationship Id="rId3" Type="http://schemas.openxmlformats.org/officeDocument/2006/relationships/hyperlink" Target="http://www.globalsino.com/EM/page38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G11" sqref="G11"/>
    </sheetView>
  </sheetViews>
  <sheetFormatPr defaultColWidth="9.00390625" defaultRowHeight="14.25"/>
  <cols>
    <col min="2" max="2" width="9.25390625" style="0" customWidth="1"/>
    <col min="4" max="4" width="10.125" style="0" customWidth="1"/>
  </cols>
  <sheetData>
    <row r="1" ht="14.25">
      <c r="F1" s="3"/>
    </row>
    <row r="2" ht="14.25">
      <c r="B2" s="9" t="s">
        <v>29</v>
      </c>
    </row>
    <row r="3" spans="2:4" ht="14.25">
      <c r="B3" t="s">
        <v>0</v>
      </c>
      <c r="C3" s="1">
        <v>5</v>
      </c>
      <c r="D3" t="s">
        <v>2</v>
      </c>
    </row>
    <row r="4" spans="2:9" ht="14.25">
      <c r="B4" t="s">
        <v>17</v>
      </c>
      <c r="C4" s="1">
        <v>6</v>
      </c>
      <c r="D4" t="s">
        <v>2</v>
      </c>
      <c r="F4" s="5" t="s">
        <v>15</v>
      </c>
      <c r="G4" s="5"/>
      <c r="H4" s="5"/>
      <c r="I4" s="5"/>
    </row>
    <row r="5" spans="2:9" ht="14.25">
      <c r="B5" t="s">
        <v>16</v>
      </c>
      <c r="C5" s="1">
        <v>8</v>
      </c>
      <c r="D5" t="s">
        <v>2</v>
      </c>
      <c r="F5" s="6" t="s">
        <v>23</v>
      </c>
      <c r="G5" s="5"/>
      <c r="H5" s="5"/>
      <c r="I5" s="5"/>
    </row>
    <row r="6" spans="2:9" ht="14.25">
      <c r="B6" t="s">
        <v>25</v>
      </c>
      <c r="C6" s="1">
        <v>70</v>
      </c>
      <c r="D6" t="s">
        <v>19</v>
      </c>
      <c r="F6" s="6" t="s">
        <v>14</v>
      </c>
      <c r="G6" s="5" t="s">
        <v>13</v>
      </c>
      <c r="H6" s="5"/>
      <c r="I6" s="5"/>
    </row>
    <row r="7" spans="2:9" ht="14.25">
      <c r="B7" t="s">
        <v>24</v>
      </c>
      <c r="C7" s="1">
        <v>45</v>
      </c>
      <c r="D7" t="s">
        <v>19</v>
      </c>
      <c r="F7" s="8"/>
      <c r="G7" s="3"/>
      <c r="H7" s="3"/>
      <c r="I7" s="3"/>
    </row>
    <row r="8" spans="2:9" ht="14.25">
      <c r="B8" t="s">
        <v>26</v>
      </c>
      <c r="C8" s="1">
        <v>60</v>
      </c>
      <c r="D8" t="s">
        <v>19</v>
      </c>
      <c r="F8" s="8"/>
      <c r="G8" s="3"/>
      <c r="H8" s="3"/>
      <c r="I8" s="3"/>
    </row>
    <row r="9" spans="2:6" s="3" customFormat="1" ht="14.25">
      <c r="B9" s="3" t="s">
        <v>28</v>
      </c>
      <c r="C9" s="3">
        <f>($C$6/180)*3.1415926</f>
        <v>1.2217304555555557</v>
      </c>
      <c r="D9" t="s">
        <v>21</v>
      </c>
      <c r="F9" s="8"/>
    </row>
    <row r="10" spans="2:9" ht="14.25">
      <c r="B10" t="s">
        <v>22</v>
      </c>
      <c r="C10" s="3">
        <f>($C$7/180)*3.1415926</f>
        <v>0.78539815</v>
      </c>
      <c r="D10" t="s">
        <v>21</v>
      </c>
      <c r="F10" s="8"/>
      <c r="G10" s="3"/>
      <c r="H10" s="3"/>
      <c r="I10" s="3"/>
    </row>
    <row r="11" spans="2:9" ht="14.25">
      <c r="B11" t="s">
        <v>27</v>
      </c>
      <c r="C11" s="3">
        <f>($C$8/180)*3.1415926</f>
        <v>1.0471975333333332</v>
      </c>
      <c r="D11" t="s">
        <v>21</v>
      </c>
      <c r="F11" s="8"/>
      <c r="G11" s="3"/>
      <c r="H11" s="3"/>
      <c r="I11" s="3"/>
    </row>
    <row r="12" spans="2:9" ht="14.25">
      <c r="B12" t="s">
        <v>30</v>
      </c>
      <c r="C12" s="3">
        <f>$C$3*$C$4*$C$5*((1-(COS($C$9))^2-(COS($C$10))^2-(COS($C$11))^2+2*(COS($C$9))*(COS($C$10))*(COS($C$11)))^0.5)</f>
        <v>146.94331312188123</v>
      </c>
      <c r="D12" t="s">
        <v>31</v>
      </c>
      <c r="F12" s="8"/>
      <c r="G12" s="3"/>
      <c r="H12" s="3"/>
      <c r="I12" s="3"/>
    </row>
    <row r="13" spans="2:9" ht="14.25">
      <c r="B13" t="s">
        <v>10</v>
      </c>
      <c r="C13" s="3">
        <v>1</v>
      </c>
      <c r="D13" s="2" t="s">
        <v>11</v>
      </c>
      <c r="F13" s="3"/>
      <c r="G13" s="3"/>
      <c r="H13" s="3"/>
      <c r="I13" s="3"/>
    </row>
    <row r="14" spans="2:9" ht="14.25">
      <c r="B14" t="s">
        <v>3</v>
      </c>
      <c r="C14" s="1">
        <v>1.5406</v>
      </c>
      <c r="D14" t="s">
        <v>1</v>
      </c>
      <c r="F14" s="8"/>
      <c r="G14" s="3"/>
      <c r="H14" s="3"/>
      <c r="I14" s="3"/>
    </row>
    <row r="15" s="3" customFormat="1" ht="14.25"/>
    <row r="16" spans="2:12" ht="14.25"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1:8" ht="14.25">
      <c r="A18" t="s">
        <v>4</v>
      </c>
      <c r="B18" t="s">
        <v>5</v>
      </c>
      <c r="C18" s="3" t="s">
        <v>6</v>
      </c>
      <c r="D18" s="3" t="s">
        <v>7</v>
      </c>
      <c r="E18" t="s">
        <v>8</v>
      </c>
      <c r="F18" t="s">
        <v>9</v>
      </c>
      <c r="G18" t="s">
        <v>20</v>
      </c>
      <c r="H18" t="s">
        <v>18</v>
      </c>
    </row>
    <row r="19" spans="1:8" s="7" customFormat="1" ht="14.25">
      <c r="A19" s="7">
        <v>1</v>
      </c>
      <c r="B19" s="7">
        <v>0</v>
      </c>
      <c r="C19" s="7">
        <v>0</v>
      </c>
      <c r="D19" s="3">
        <f>((A19^2)*($C$4^2)*($C$5^2)*((SIN($C$9))^2)+(B19^2)*($C$3^2)*($C$5^2)*((SIN($C$10))^2)+(C19^2)*($C$3^2)*($C$4^2)*((SIN($C$11))^2)+2*A19*B19*$C$3*$C$4*($C$5^2)*((COS($C$9))*(COS($C$10))-(COS($C$11)))+2*B19*C19*($C$3^2)*$C$4*$C$5*((COS($C$10))*(COS($C$11))-(COS($C$9)))+2*A19*C19*$C$3*($C$4^2)*$C$5*((COS($C$9))*(COS($C$11))-(COS($C$10))))/$C$12/$C$12</f>
        <v>0.09422246151735351</v>
      </c>
      <c r="E19" s="3">
        <f>(1/D19)^0.5</f>
        <v>3.257787683842048</v>
      </c>
      <c r="F19" s="3">
        <f>$C$13*$C$14/2/E19</f>
        <v>0.23644880353023875</v>
      </c>
      <c r="G19" s="3">
        <f>ASIN(F19)</f>
        <v>0.23870938302866368</v>
      </c>
      <c r="H19" s="3">
        <f>(2*G19/3.1415926)*180</f>
        <v>27.35408082203877</v>
      </c>
    </row>
    <row r="20" spans="1:8" s="3" customFormat="1" ht="14.25">
      <c r="A20" s="3">
        <v>1</v>
      </c>
      <c r="B20" s="3">
        <v>1</v>
      </c>
      <c r="C20" s="3">
        <v>0</v>
      </c>
      <c r="D20" s="3">
        <f aca="true" t="shared" si="0" ref="D20:D32">((A20^2)*($C$4^2)*($C$5^2)*((SIN($C$9))^2)+(B20^2)*($C$3^2)*($C$5^2)*((SIN($C$10))^2)+(C20^2)*($C$3^2)*($C$4^2)*((SIN($C$11))^2)+2*A20*B20*$C$3*$C$4*($C$5^2)*((COS($C$9))*(COS($C$10))-(COS($C$11)))+2*B20*C20*($C$3^2)*$C$4*$C$5*((COS($C$10))*(COS($C$11))-(COS($C$9)))+2*A20*C20*$C$3*($C$4^2)*$C$5*((COS($C$9))*(COS($C$11))-(COS($C$10))))/$C$12/$C$12</f>
        <v>0.08536209016189787</v>
      </c>
      <c r="E20" s="3">
        <f>(1/D20)^0.5</f>
        <v>3.422689319958957</v>
      </c>
      <c r="F20" s="3">
        <f aca="true" t="shared" si="1" ref="F20:F31">$C$13*$C$14/2/E20</f>
        <v>0.22505694440570403</v>
      </c>
      <c r="G20" s="3">
        <f aca="true" t="shared" si="2" ref="G20:G31">ASIN(F20)</f>
        <v>0.2270014795282672</v>
      </c>
      <c r="H20" s="3">
        <f aca="true" t="shared" si="3" ref="H20:H31">(2*G20/3.1415926)*180</f>
        <v>26.012453884114763</v>
      </c>
    </row>
    <row r="21" spans="1:8" s="3" customFormat="1" ht="14.25">
      <c r="A21" s="3">
        <v>1</v>
      </c>
      <c r="B21" s="3">
        <v>1</v>
      </c>
      <c r="C21" s="3">
        <v>1</v>
      </c>
      <c r="D21" s="3">
        <f t="shared" si="0"/>
        <v>0.046400178509394166</v>
      </c>
      <c r="E21" s="3">
        <f aca="true" t="shared" si="4" ref="E21:E31">(1/D21)^0.5</f>
        <v>4.642374524397559</v>
      </c>
      <c r="F21" s="3">
        <f t="shared" si="1"/>
        <v>0.16592801721441502</v>
      </c>
      <c r="G21" s="3">
        <f t="shared" si="2"/>
        <v>0.16669899930020193</v>
      </c>
      <c r="H21" s="3">
        <f t="shared" si="3"/>
        <v>19.10229854376175</v>
      </c>
    </row>
    <row r="22" spans="1:8" s="3" customFormat="1" ht="14.25">
      <c r="A22" s="3">
        <v>2</v>
      </c>
      <c r="B22" s="3">
        <v>0</v>
      </c>
      <c r="C22" s="3">
        <v>0</v>
      </c>
      <c r="D22" s="3">
        <f t="shared" si="0"/>
        <v>0.37688984606941406</v>
      </c>
      <c r="E22" s="3">
        <f t="shared" si="4"/>
        <v>1.628893841921024</v>
      </c>
      <c r="F22" s="3">
        <f t="shared" si="1"/>
        <v>0.4728976070604775</v>
      </c>
      <c r="G22" s="3">
        <f t="shared" si="2"/>
        <v>0.4925764465265934</v>
      </c>
      <c r="H22" s="3">
        <f t="shared" si="3"/>
        <v>56.445103909900226</v>
      </c>
    </row>
    <row r="23" spans="1:8" s="3" customFormat="1" ht="14.25">
      <c r="A23" s="3">
        <v>2</v>
      </c>
      <c r="B23" s="3">
        <v>1</v>
      </c>
      <c r="C23" s="3">
        <v>0</v>
      </c>
      <c r="D23" s="3">
        <f t="shared" si="0"/>
        <v>0.32211892354171084</v>
      </c>
      <c r="E23" s="3">
        <f t="shared" si="4"/>
        <v>1.7619431049035745</v>
      </c>
      <c r="F23" s="3">
        <f t="shared" si="1"/>
        <v>0.4371877831107129</v>
      </c>
      <c r="G23" s="3">
        <f t="shared" si="2"/>
        <v>0.4524694148772877</v>
      </c>
      <c r="H23" s="3">
        <f t="shared" si="3"/>
        <v>51.84917654689649</v>
      </c>
    </row>
    <row r="24" spans="1:8" s="3" customFormat="1" ht="14.25">
      <c r="A24" s="3">
        <v>2</v>
      </c>
      <c r="B24" s="3">
        <v>1</v>
      </c>
      <c r="C24" s="3">
        <v>1</v>
      </c>
      <c r="D24" s="3">
        <f t="shared" si="0"/>
        <v>0.21165208456807502</v>
      </c>
      <c r="E24" s="3">
        <f t="shared" si="4"/>
        <v>2.1736455424779777</v>
      </c>
      <c r="F24" s="3">
        <f t="shared" si="1"/>
        <v>0.35438160681978087</v>
      </c>
      <c r="G24" s="3">
        <f t="shared" si="2"/>
        <v>0.36225267261072186</v>
      </c>
      <c r="H24" s="3">
        <f t="shared" si="3"/>
        <v>41.51109922396044</v>
      </c>
    </row>
    <row r="25" spans="1:8" s="3" customFormat="1" ht="14.25">
      <c r="A25" s="3">
        <v>2</v>
      </c>
      <c r="B25" s="3">
        <v>2</v>
      </c>
      <c r="C25" s="3">
        <v>0</v>
      </c>
      <c r="D25" s="3">
        <f t="shared" si="0"/>
        <v>0.3414483606475915</v>
      </c>
      <c r="E25" s="3">
        <f t="shared" si="4"/>
        <v>1.7113446599794786</v>
      </c>
      <c r="F25" s="3">
        <f t="shared" si="1"/>
        <v>0.45011388881140807</v>
      </c>
      <c r="G25" s="3">
        <f t="shared" si="2"/>
        <v>0.46689287413086317</v>
      </c>
      <c r="H25" s="3">
        <f t="shared" si="3"/>
        <v>53.50198325750791</v>
      </c>
    </row>
    <row r="26" spans="1:8" s="3" customFormat="1" ht="14.25">
      <c r="A26" s="3">
        <v>3</v>
      </c>
      <c r="B26" s="3">
        <v>0</v>
      </c>
      <c r="C26" s="3">
        <v>0</v>
      </c>
      <c r="D26" s="3">
        <f t="shared" si="0"/>
        <v>0.8480021536561818</v>
      </c>
      <c r="E26" s="3">
        <f t="shared" si="4"/>
        <v>1.0859292279473491</v>
      </c>
      <c r="F26" s="3">
        <f t="shared" si="1"/>
        <v>0.7093464105907163</v>
      </c>
      <c r="G26" s="3">
        <f t="shared" si="2"/>
        <v>0.7885705148993091</v>
      </c>
      <c r="H26" s="3">
        <f t="shared" si="3"/>
        <v>90.36352624581279</v>
      </c>
    </row>
    <row r="27" spans="1:8" s="3" customFormat="1" ht="14.25">
      <c r="A27" s="3">
        <v>2</v>
      </c>
      <c r="B27" s="3">
        <v>2</v>
      </c>
      <c r="C27" s="3">
        <v>1</v>
      </c>
      <c r="D27" s="3">
        <f t="shared" si="0"/>
        <v>0.23226344792934206</v>
      </c>
      <c r="E27" s="3">
        <f t="shared" si="4"/>
        <v>2.0749592191618285</v>
      </c>
      <c r="F27" s="3">
        <f t="shared" si="1"/>
        <v>0.3712362117223487</v>
      </c>
      <c r="G27" s="3">
        <f t="shared" si="2"/>
        <v>0.38034001914681725</v>
      </c>
      <c r="H27" s="3">
        <f t="shared" si="3"/>
        <v>43.583756497533834</v>
      </c>
    </row>
    <row r="28" spans="1:8" s="3" customFormat="1" ht="14.25">
      <c r="A28" s="3">
        <v>3</v>
      </c>
      <c r="B28" s="3">
        <v>1</v>
      </c>
      <c r="C28" s="3">
        <v>0</v>
      </c>
      <c r="D28" s="3">
        <f t="shared" si="0"/>
        <v>0.7473206799562312</v>
      </c>
      <c r="E28" s="3">
        <f t="shared" si="4"/>
        <v>1.1567686226227094</v>
      </c>
      <c r="F28" s="3">
        <f t="shared" si="1"/>
        <v>0.6659067206141192</v>
      </c>
      <c r="G28" s="3">
        <f t="shared" si="2"/>
        <v>0.7287085459005987</v>
      </c>
      <c r="H28" s="3">
        <f t="shared" si="3"/>
        <v>83.50384977486118</v>
      </c>
    </row>
    <row r="29" spans="1:8" s="3" customFormat="1" ht="14.25">
      <c r="A29" s="3">
        <v>3</v>
      </c>
      <c r="B29" s="3">
        <v>1</v>
      </c>
      <c r="C29" s="3">
        <v>1</v>
      </c>
      <c r="D29" s="3">
        <f t="shared" si="0"/>
        <v>0.5653489136614628</v>
      </c>
      <c r="E29" s="3">
        <f t="shared" si="4"/>
        <v>1.3299696149464113</v>
      </c>
      <c r="F29" s="3">
        <f t="shared" si="1"/>
        <v>0.5791861643628887</v>
      </c>
      <c r="G29" s="3">
        <f t="shared" si="2"/>
        <v>0.6177300041007808</v>
      </c>
      <c r="H29" s="3">
        <f t="shared" si="3"/>
        <v>70.78664543463753</v>
      </c>
    </row>
    <row r="30" spans="1:8" s="3" customFormat="1" ht="14.25">
      <c r="A30" s="3">
        <v>2</v>
      </c>
      <c r="B30" s="3">
        <v>2</v>
      </c>
      <c r="C30" s="3">
        <v>2</v>
      </c>
      <c r="D30" s="3">
        <f t="shared" si="0"/>
        <v>0.18560071403757666</v>
      </c>
      <c r="E30" s="3">
        <f t="shared" si="4"/>
        <v>2.3211872621987797</v>
      </c>
      <c r="F30" s="3">
        <f t="shared" si="1"/>
        <v>0.33185603442883005</v>
      </c>
      <c r="G30" s="3">
        <f t="shared" si="2"/>
        <v>0.33827043048817673</v>
      </c>
      <c r="H30" s="3">
        <f t="shared" si="3"/>
        <v>38.76293666331644</v>
      </c>
    </row>
    <row r="31" spans="1:8" s="3" customFormat="1" ht="14.25">
      <c r="A31" s="3">
        <v>3</v>
      </c>
      <c r="B31" s="3">
        <v>2</v>
      </c>
      <c r="C31" s="3">
        <v>0</v>
      </c>
      <c r="D31" s="3">
        <f t="shared" si="0"/>
        <v>0.7207395658898641</v>
      </c>
      <c r="E31" s="3">
        <f t="shared" si="4"/>
        <v>1.1779064992831354</v>
      </c>
      <c r="F31" s="3">
        <f t="shared" si="1"/>
        <v>0.6539568297388617</v>
      </c>
      <c r="G31" s="3">
        <f>ASIN(F31)</f>
        <v>0.7128029125317533</v>
      </c>
      <c r="H31" s="3">
        <f t="shared" si="3"/>
        <v>81.6811984187355</v>
      </c>
    </row>
    <row r="32" spans="1:8" ht="14.25">
      <c r="A32">
        <v>3</v>
      </c>
      <c r="B32">
        <v>2</v>
      </c>
      <c r="C32" s="3">
        <v>1</v>
      </c>
      <c r="D32" s="3">
        <f t="shared" si="0"/>
        <v>0.5400497258504825</v>
      </c>
      <c r="E32" s="3">
        <f>(1/D32)^0.5</f>
        <v>1.3607649833624689</v>
      </c>
      <c r="F32" s="3">
        <f>$C$13*$C$14/2/E32</f>
        <v>0.5660786465099786</v>
      </c>
      <c r="G32" s="3">
        <f>ASIN(F32)</f>
        <v>0.6017411459009122</v>
      </c>
      <c r="H32" s="3">
        <f>(2*G32/3.1415926)*180</f>
        <v>68.95445721521256</v>
      </c>
    </row>
  </sheetData>
  <hyperlinks>
    <hyperlink ref="D13" r:id="rId1" display="See page3882"/>
    <hyperlink ref="F5" r:id="rId2" display="page3554"/>
    <hyperlink ref="F6" r:id="rId3" display="page3882"/>
  </hyperlinks>
  <printOptions/>
  <pageMargins left="0.75" right="0.75" top="1" bottom="1" header="0.5" footer="0.5"/>
  <pageSetup horizontalDpi="1200" verticalDpi="12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2015-01-02T08:26:52Z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